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A - Solo" sheetId="2" state="visible" r:id="rId4"/>
    <sheet name="B - CoF 20%" sheetId="3" state="visible" r:id="rId5"/>
    <sheet name="C - CoF 30%" sheetId="4" state="visible" r:id="rId6"/>
    <sheet name="D - CoF 40%" sheetId="5" state="visible" r:id="rId7"/>
    <sheet name="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<sst xmlns="http://schemas.openxmlformats.org/spreadsheetml/2006/main" count="75" uniqueCount="42">
  <si>
    <t xml:space="preserve">VERIXA — CAP TABLE SCENARIOS — INPUTS</t>
  </si>
  <si>
    <t xml:space="preserve">Blue = inputs. Scenarios recalculate. Entity &amp; instrument pending counsel (GATE 1). Founder currently 100% as sole shareholder. Prepared 2026-06-12.</t>
  </si>
  <si>
    <t xml:space="preserve">Founder shares outstanding today</t>
  </si>
  <si>
    <t xml:space="preserve">Normalize to 10M; actual share count per entity docs — Unknown, confirm</t>
  </si>
  <si>
    <t xml:space="preserve">Seed investment (USD)</t>
  </si>
  <si>
    <t xml:space="preserve">Deck</t>
  </si>
  <si>
    <t xml:space="preserve">Pre-money valuation (USD)</t>
  </si>
  <si>
    <t xml:space="preserve">ESOP pool target (% of post-money, created pre-close)</t>
  </si>
  <si>
    <t xml:space="preserve">Typical lead ask 10-15%</t>
  </si>
  <si>
    <t xml:space="preserve">Co-founder equity — Scenario B</t>
  </si>
  <si>
    <t xml:space="preserve">Low end</t>
  </si>
  <si>
    <t xml:space="preserve">Co-founder equity — Scenario C</t>
  </si>
  <si>
    <t xml:space="preserve">Mid</t>
  </si>
  <si>
    <t xml:space="preserve">Co-founder equity — Scenario D</t>
  </si>
  <si>
    <t xml:space="preserve">High end</t>
  </si>
  <si>
    <t xml:space="preserve">Mechanics: co-founder shares issued BEFORE financing (founder dilutes); ESOP topped up pre-close so pool = target % of post; investor % = investment / (pre + investment).</t>
  </si>
  <si>
    <t xml:space="preserve">SCENARIO A — Solo founder at close ($2M at $8M pre, 12% ESOP)</t>
  </si>
  <si>
    <t xml:space="preserve">helpers</t>
  </si>
  <si>
    <t xml:space="preserve">Holder</t>
  </si>
  <si>
    <t xml:space="preserve">Shares</t>
  </si>
  <si>
    <t xml:space="preserve">% Fully Diluted</t>
  </si>
  <si>
    <t xml:space="preserve">Value at $10M post (USD)</t>
  </si>
  <si>
    <t xml:space="preserve">Vimal Veereshwarayya (Founder)</t>
  </si>
  <si>
    <t xml:space="preserve">ESOP pool (unallocated)</t>
  </si>
  <si>
    <t xml:space="preserve">Seed investors</t>
  </si>
  <si>
    <t xml:space="preserve">TOTAL (fully diluted)</t>
  </si>
  <si>
    <t xml:space="preserve">Notes: founder vesting expected on seed (negotiate schedule, not principle). Co-founder 4-yr vest / 1-yr cliff. Counsel to confirm share counts and instrument.</t>
  </si>
  <si>
    <t xml:space="preserve">SCENARIO B — Co-founder at 20% pre-financing, then seed</t>
  </si>
  <si>
    <t xml:space="preserve">Co-founder (CEO/commercial)</t>
  </si>
  <si>
    <t xml:space="preserve">SCENARIO C — Co-founder at 30% pre-financing, then seed</t>
  </si>
  <si>
    <t xml:space="preserve">SCENARIO D — Co-founder at 40% pre-financing, then seed</t>
  </si>
  <si>
    <t xml:space="preserve">OWNERSHIP SUMMARY — POST-SEED FULLY DILUTED</t>
  </si>
  <si>
    <t xml:space="preserve">Scenario</t>
  </si>
  <si>
    <t xml:space="preserve">Founder %</t>
  </si>
  <si>
    <t xml:space="preserve">Co-founder %</t>
  </si>
  <si>
    <t xml:space="preserve">ESOP %</t>
  </si>
  <si>
    <t xml:space="preserve">Investors %</t>
  </si>
  <si>
    <t xml:space="preserve">A — Solo</t>
  </si>
  <si>
    <t xml:space="preserve">B — Co-founder 20%</t>
  </si>
  <si>
    <t xml:space="preserve">C — Co-founder 30%</t>
  </si>
  <si>
    <t xml:space="preserve">D — Co-founder 40%</t>
  </si>
  <si>
    <t xml:space="preserve">Control note: founder stays &gt;50% fully diluted only in Scenarios A and B. C and D drop founder below 50% post-seed — factor into co-founder negotiation.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</si>
</sst>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\$#,##0;&quot;($&quot;#,##0\);\-"/>
    <numFmt numFmtId="167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i val="true"/>
      <sz val="9"/>
      <name val="Arial"/>
      <family val="0"/>
      <charset val="1"/>
    </font>
    <font>
      <sz val="11"/>
      <name val="Arial"/>
      <family val="0"/>
      <charset val="1"/>
    </font>
    <font>
      <sz val="11"/>
      <color rgb="FF0000FF"/>
      <name val="Arial"/>
      <family val="0"/>
      <charset val="1"/>
    </font>
    <font>
      <i val="true"/>
      <sz val="9"/>
      <color rgb="FF777777"/>
      <name val="Arial"/>
      <family val="0"/>
      <charset val="1"/>
    </font>
    <font>
      <b val="true"/>
      <sz val="13"/>
      <name val="Arial"/>
      <family val="0"/>
      <charset val="1"/>
    </font>
    <font>
      <sz val="8"/>
      <color rgb="FFAAAAA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C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5395"/>
        <bgColor rgb="FF6666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BBBBB"/>
      <rgbColor rgb="FF777777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993300"/>
      <rgbColor rgb="FF993366"/>
      <rgbColor rgb="FF2E5395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50"/>
    <col collapsed="false" customWidth="true" hidden="false" outlineLevel="0" max="2" min="2" style="0" width="14"/>
    <col collapsed="false" customWidth="true" hidden="false" outlineLevel="0" max="3" min="3" style="0" width="52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4" customFormat="false" ht="15" hidden="false" customHeight="false" outlineLevel="0" collapsed="false">
      <c r="A4" s="3" t="s">
        <v>2</v>
      </c>
      <c r="B4" s="4" t="n">
        <v>10000000</v>
      </c>
      <c r="C4" s="5" t="s">
        <v>3</v>
      </c>
    </row>
    <row r="5" customFormat="false" ht="15" hidden="false" customHeight="false" outlineLevel="0" collapsed="false">
      <c r="A5" s="3" t="s">
        <v>4</v>
      </c>
      <c r="B5" s="6" t="n">
        <v>2000000</v>
      </c>
      <c r="C5" s="5" t="s">
        <v>5</v>
      </c>
    </row>
    <row r="6" customFormat="false" ht="15" hidden="false" customHeight="false" outlineLevel="0" collapsed="false">
      <c r="A6" s="3" t="s">
        <v>6</v>
      </c>
      <c r="B6" s="6" t="n">
        <v>8000000</v>
      </c>
      <c r="C6" s="5" t="s">
        <v>5</v>
      </c>
    </row>
    <row r="7" customFormat="false" ht="15" hidden="false" customHeight="false" outlineLevel="0" collapsed="false">
      <c r="A7" s="3" t="s">
        <v>7</v>
      </c>
      <c r="B7" s="7" t="n">
        <v>0.12</v>
      </c>
      <c r="C7" s="5" t="s">
        <v>8</v>
      </c>
    </row>
    <row r="8" customFormat="false" ht="15" hidden="false" customHeight="false" outlineLevel="0" collapsed="false">
      <c r="A8" s="3" t="s">
        <v>9</v>
      </c>
      <c r="B8" s="7" t="n">
        <v>0.2</v>
      </c>
      <c r="C8" s="5" t="s">
        <v>10</v>
      </c>
    </row>
    <row r="9" customFormat="false" ht="15" hidden="false" customHeight="false" outlineLevel="0" collapsed="false">
      <c r="A9" s="3" t="s">
        <v>11</v>
      </c>
      <c r="B9" s="7" t="n">
        <v>0.3</v>
      </c>
      <c r="C9" s="5" t="s">
        <v>12</v>
      </c>
    </row>
    <row r="10" customFormat="false" ht="15" hidden="false" customHeight="false" outlineLevel="0" collapsed="false">
      <c r="A10" s="3" t="s">
        <v>13</v>
      </c>
      <c r="B10" s="7" t="n">
        <v>0.4</v>
      </c>
      <c r="C10" s="5" t="s">
        <v>14</v>
      </c>
    </row>
    <row r="12" customFormat="false" ht="15" hidden="false" customHeight="false" outlineLevel="0" collapsed="false">
      <c r="A12" s="2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2" style="0" width="16"/>
    <col collapsed="false" customWidth="true" hidden="false" outlineLevel="0" max="7" min="7" style="0" width="2"/>
  </cols>
  <sheetData>
    <row r="1" customFormat="false" ht="16.15" hidden="false" customHeight="false" outlineLevel="0" collapsed="false">
      <c r="A1" s="8" t="s">
        <v>16</v>
      </c>
      <c r="G1" s="9" t="s">
        <v>17</v>
      </c>
    </row>
    <row r="2" customFormat="false" ht="15" hidden="false" customHeight="false" outlineLevel="0" collapsed="false">
      <c r="G2" s="0" t="n">
        <v>0</v>
      </c>
    </row>
    <row r="3" customFormat="false" ht="15" hidden="false" customHeight="false" outlineLevel="0" collapsed="false">
      <c r="A3" s="10" t="s">
        <v>18</v>
      </c>
      <c r="B3" s="10" t="s">
        <v>19</v>
      </c>
      <c r="C3" s="10" t="s">
        <v>20</v>
      </c>
      <c r="D3" s="10" t="s">
        <v>21</v>
      </c>
      <c r="G3" s="0" t="n">
        <f aca="false">Inputs!$B$4+G2</f>
        <v>10000000</v>
      </c>
    </row>
    <row r="4" customFormat="false" ht="15" hidden="false" customHeight="false" outlineLevel="0" collapsed="false">
      <c r="A4" s="11" t="s">
        <v>22</v>
      </c>
      <c r="B4" s="12" t="n">
        <f aca="false">Inputs!$B$4</f>
        <v>10000000</v>
      </c>
      <c r="C4" s="13" t="n">
        <f aca="false">B4/$B$7</f>
        <v>0.68</v>
      </c>
      <c r="D4" s="14" t="n">
        <f aca="false">C4*(Inputs!$B$6+Inputs!$B$5)</f>
        <v>6800000</v>
      </c>
      <c r="G4" s="0" t="n">
        <f aca="false">Inputs!$B$5/(Inputs!$B$6+Inputs!$B$5)</f>
        <v>0.2</v>
      </c>
    </row>
    <row r="5" customFormat="false" ht="15" hidden="false" customHeight="false" outlineLevel="0" collapsed="false">
      <c r="A5" s="11" t="s">
        <v>23</v>
      </c>
      <c r="B5" s="12" t="n">
        <f aca="false">G6</f>
        <v>1764705.88235294</v>
      </c>
      <c r="C5" s="13" t="n">
        <f aca="false">B5/$B$7</f>
        <v>0.12</v>
      </c>
      <c r="D5" s="14" t="n">
        <f aca="false">C5*(Inputs!$B$6+Inputs!$B$5)</f>
        <v>1200000</v>
      </c>
      <c r="G5" s="0" t="n">
        <f aca="false">G3/(1-G4-Inputs!$B$7)</f>
        <v>14705882.3529412</v>
      </c>
    </row>
    <row r="6" customFormat="false" ht="15" hidden="false" customHeight="false" outlineLevel="0" collapsed="false">
      <c r="A6" s="11" t="s">
        <v>24</v>
      </c>
      <c r="B6" s="12" t="n">
        <f aca="false">G7</f>
        <v>2941176.47058824</v>
      </c>
      <c r="C6" s="13" t="n">
        <f aca="false">B6/$B$7</f>
        <v>0.2</v>
      </c>
      <c r="D6" s="14" t="n">
        <f aca="false">C6*(Inputs!$B$6+Inputs!$B$5)</f>
        <v>2000000</v>
      </c>
      <c r="G6" s="0" t="n">
        <f aca="false">G5*Inputs!$B$7</f>
        <v>1764705.88235294</v>
      </c>
    </row>
    <row r="7" customFormat="false" ht="15" hidden="false" customHeight="false" outlineLevel="0" collapsed="false">
      <c r="A7" s="15" t="s">
        <v>25</v>
      </c>
      <c r="B7" s="16" t="n">
        <f aca="false">SUM(B4:B6)</f>
        <v>14705882.3529412</v>
      </c>
      <c r="C7" s="17" t="n">
        <f aca="false">SUM(C4:C6)</f>
        <v>1</v>
      </c>
      <c r="D7" s="18" t="n">
        <f aca="false">Inputs!$B$6+Inputs!$B$5</f>
        <v>10000000</v>
      </c>
      <c r="G7" s="0" t="n">
        <f aca="false">G5*G4</f>
        <v>2941176.47058824</v>
      </c>
    </row>
    <row r="9" customFormat="false" ht="15" hidden="false" customHeight="false" outlineLevel="0" collapsed="false">
      <c r="A9" s="5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2" style="0" width="16"/>
    <col collapsed="false" customWidth="true" hidden="false" outlineLevel="0" max="7" min="7" style="0" width="2"/>
  </cols>
  <sheetData>
    <row r="1" customFormat="false" ht="16.15" hidden="false" customHeight="false" outlineLevel="0" collapsed="false">
      <c r="A1" s="8" t="s">
        <v>27</v>
      </c>
      <c r="G1" s="9" t="s">
        <v>17</v>
      </c>
    </row>
    <row r="2" customFormat="false" ht="15" hidden="false" customHeight="false" outlineLevel="0" collapsed="false">
      <c r="G2" s="0" t="n">
        <f aca="false">Inputs!$B$4/(1-Inputs!$B$8)-Inputs!$B$4</f>
        <v>2500000</v>
      </c>
    </row>
    <row r="3" customFormat="false" ht="15" hidden="false" customHeight="false" outlineLevel="0" collapsed="false">
      <c r="A3" s="10" t="s">
        <v>18</v>
      </c>
      <c r="B3" s="10" t="s">
        <v>19</v>
      </c>
      <c r="C3" s="10" t="s">
        <v>20</v>
      </c>
      <c r="D3" s="10" t="s">
        <v>21</v>
      </c>
      <c r="G3" s="0" t="n">
        <f aca="false">Inputs!$B$4+G2</f>
        <v>12500000</v>
      </c>
    </row>
    <row r="4" customFormat="false" ht="15" hidden="false" customHeight="false" outlineLevel="0" collapsed="false">
      <c r="A4" s="11" t="s">
        <v>22</v>
      </c>
      <c r="B4" s="12" t="n">
        <f aca="false">Inputs!$B$4</f>
        <v>10000000</v>
      </c>
      <c r="C4" s="13" t="n">
        <f aca="false">B4/$B$8</f>
        <v>0.544</v>
      </c>
      <c r="D4" s="14" t="n">
        <f aca="false">C4*(Inputs!$B$6+Inputs!$B$5)</f>
        <v>5440000</v>
      </c>
      <c r="G4" s="0" t="n">
        <f aca="false">Inputs!$B$5/(Inputs!$B$6+Inputs!$B$5)</f>
        <v>0.2</v>
      </c>
    </row>
    <row r="5" customFormat="false" ht="15" hidden="false" customHeight="false" outlineLevel="0" collapsed="false">
      <c r="A5" s="11" t="s">
        <v>28</v>
      </c>
      <c r="B5" s="12" t="n">
        <f aca="false">G2</f>
        <v>2500000</v>
      </c>
      <c r="C5" s="13" t="n">
        <f aca="false">B5/$B$8</f>
        <v>0.136</v>
      </c>
      <c r="D5" s="14" t="n">
        <f aca="false">C5*(Inputs!$B$6+Inputs!$B$5)</f>
        <v>1360000</v>
      </c>
      <c r="G5" s="0" t="n">
        <f aca="false">G3/(1-G4-Inputs!$B$7)</f>
        <v>18382352.9411765</v>
      </c>
    </row>
    <row r="6" customFormat="false" ht="15" hidden="false" customHeight="false" outlineLevel="0" collapsed="false">
      <c r="A6" s="11" t="s">
        <v>23</v>
      </c>
      <c r="B6" s="12" t="n">
        <f aca="false">G6</f>
        <v>2205882.35294118</v>
      </c>
      <c r="C6" s="13" t="n">
        <f aca="false">B6/$B$8</f>
        <v>0.12</v>
      </c>
      <c r="D6" s="14" t="n">
        <f aca="false">C6*(Inputs!$B$6+Inputs!$B$5)</f>
        <v>1200000</v>
      </c>
      <c r="G6" s="0" t="n">
        <f aca="false">G5*Inputs!$B$7</f>
        <v>2205882.35294118</v>
      </c>
    </row>
    <row r="7" customFormat="false" ht="15" hidden="false" customHeight="false" outlineLevel="0" collapsed="false">
      <c r="A7" s="11" t="s">
        <v>24</v>
      </c>
      <c r="B7" s="12" t="n">
        <f aca="false">G7</f>
        <v>3676470.58823529</v>
      </c>
      <c r="C7" s="13" t="n">
        <f aca="false">B7/$B$8</f>
        <v>0.2</v>
      </c>
      <c r="D7" s="14" t="n">
        <f aca="false">C7*(Inputs!$B$6+Inputs!$B$5)</f>
        <v>2000000</v>
      </c>
      <c r="G7" s="0" t="n">
        <f aca="false">G5*G4</f>
        <v>3676470.58823529</v>
      </c>
    </row>
    <row r="8" customFormat="false" ht="15" hidden="false" customHeight="false" outlineLevel="0" collapsed="false">
      <c r="A8" s="15" t="s">
        <v>25</v>
      </c>
      <c r="B8" s="16" t="n">
        <f aca="false">SUM(B4:B7)</f>
        <v>18382352.9411765</v>
      </c>
      <c r="C8" s="17" t="n">
        <f aca="false">SUM(C4:C7)</f>
        <v>1</v>
      </c>
      <c r="D8" s="18" t="n">
        <f aca="false">Inputs!$B$6+Inputs!$B$5</f>
        <v>10000000</v>
      </c>
    </row>
    <row r="10" customFormat="false" ht="15" hidden="false" customHeight="false" outlineLevel="0" collapsed="false">
      <c r="A10" s="5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2" style="0" width="16"/>
    <col collapsed="false" customWidth="true" hidden="false" outlineLevel="0" max="7" min="7" style="0" width="2"/>
  </cols>
  <sheetData>
    <row r="1" customFormat="false" ht="16.15" hidden="false" customHeight="false" outlineLevel="0" collapsed="false">
      <c r="A1" s="8" t="s">
        <v>29</v>
      </c>
      <c r="G1" s="9" t="s">
        <v>17</v>
      </c>
    </row>
    <row r="2" customFormat="false" ht="15" hidden="false" customHeight="false" outlineLevel="0" collapsed="false">
      <c r="G2" s="0" t="n">
        <f aca="false">Inputs!$B$4/(1-Inputs!$B$9)-Inputs!$B$4</f>
        <v>4285714.28571429</v>
      </c>
    </row>
    <row r="3" customFormat="false" ht="15" hidden="false" customHeight="false" outlineLevel="0" collapsed="false">
      <c r="A3" s="10" t="s">
        <v>18</v>
      </c>
      <c r="B3" s="10" t="s">
        <v>19</v>
      </c>
      <c r="C3" s="10" t="s">
        <v>20</v>
      </c>
      <c r="D3" s="10" t="s">
        <v>21</v>
      </c>
      <c r="G3" s="0" t="n">
        <f aca="false">Inputs!$B$4+G2</f>
        <v>14285714.2857143</v>
      </c>
    </row>
    <row r="4" customFormat="false" ht="15" hidden="false" customHeight="false" outlineLevel="0" collapsed="false">
      <c r="A4" s="11" t="s">
        <v>22</v>
      </c>
      <c r="B4" s="12" t="n">
        <f aca="false">Inputs!$B$4</f>
        <v>10000000</v>
      </c>
      <c r="C4" s="13" t="n">
        <f aca="false">B4/$B$8</f>
        <v>0.476</v>
      </c>
      <c r="D4" s="14" t="n">
        <f aca="false">C4*(Inputs!$B$6+Inputs!$B$5)</f>
        <v>4760000</v>
      </c>
      <c r="G4" s="0" t="n">
        <f aca="false">Inputs!$B$5/(Inputs!$B$6+Inputs!$B$5)</f>
        <v>0.2</v>
      </c>
    </row>
    <row r="5" customFormat="false" ht="15" hidden="false" customHeight="false" outlineLevel="0" collapsed="false">
      <c r="A5" s="11" t="s">
        <v>28</v>
      </c>
      <c r="B5" s="12" t="n">
        <f aca="false">G2</f>
        <v>4285714.28571429</v>
      </c>
      <c r="C5" s="13" t="n">
        <f aca="false">B5/$B$8</f>
        <v>0.204</v>
      </c>
      <c r="D5" s="14" t="n">
        <f aca="false">C5*(Inputs!$B$6+Inputs!$B$5)</f>
        <v>2040000</v>
      </c>
      <c r="G5" s="0" t="n">
        <f aca="false">G3/(1-G4-Inputs!$B$7)</f>
        <v>21008403.3613445</v>
      </c>
    </row>
    <row r="6" customFormat="false" ht="15" hidden="false" customHeight="false" outlineLevel="0" collapsed="false">
      <c r="A6" s="11" t="s">
        <v>23</v>
      </c>
      <c r="B6" s="12" t="n">
        <f aca="false">G6</f>
        <v>2521008.40336134</v>
      </c>
      <c r="C6" s="13" t="n">
        <f aca="false">B6/$B$8</f>
        <v>0.12</v>
      </c>
      <c r="D6" s="14" t="n">
        <f aca="false">C6*(Inputs!$B$6+Inputs!$B$5)</f>
        <v>1200000</v>
      </c>
      <c r="G6" s="0" t="n">
        <f aca="false">G5*Inputs!$B$7</f>
        <v>2521008.40336134</v>
      </c>
    </row>
    <row r="7" customFormat="false" ht="15" hidden="false" customHeight="false" outlineLevel="0" collapsed="false">
      <c r="A7" s="11" t="s">
        <v>24</v>
      </c>
      <c r="B7" s="12" t="n">
        <f aca="false">G7</f>
        <v>4201680.67226891</v>
      </c>
      <c r="C7" s="13" t="n">
        <f aca="false">B7/$B$8</f>
        <v>0.2</v>
      </c>
      <c r="D7" s="14" t="n">
        <f aca="false">C7*(Inputs!$B$6+Inputs!$B$5)</f>
        <v>2000000</v>
      </c>
      <c r="G7" s="0" t="n">
        <f aca="false">G5*G4</f>
        <v>4201680.67226891</v>
      </c>
    </row>
    <row r="8" customFormat="false" ht="15" hidden="false" customHeight="false" outlineLevel="0" collapsed="false">
      <c r="A8" s="15" t="s">
        <v>25</v>
      </c>
      <c r="B8" s="16" t="n">
        <f aca="false">SUM(B4:B7)</f>
        <v>21008403.3613445</v>
      </c>
      <c r="C8" s="17" t="n">
        <f aca="false">SUM(C4:C7)</f>
        <v>1</v>
      </c>
      <c r="D8" s="18" t="n">
        <f aca="false">Inputs!$B$6+Inputs!$B$5</f>
        <v>10000000</v>
      </c>
    </row>
    <row r="10" customFormat="false" ht="15" hidden="false" customHeight="false" outlineLevel="0" collapsed="false">
      <c r="A10" s="5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4"/>
    <col collapsed="false" customWidth="true" hidden="false" outlineLevel="0" max="4" min="2" style="0" width="16"/>
    <col collapsed="false" customWidth="true" hidden="false" outlineLevel="0" max="7" min="7" style="0" width="2"/>
  </cols>
  <sheetData>
    <row r="1" customFormat="false" ht="16.15" hidden="false" customHeight="false" outlineLevel="0" collapsed="false">
      <c r="A1" s="8" t="s">
        <v>30</v>
      </c>
      <c r="G1" s="9" t="s">
        <v>17</v>
      </c>
    </row>
    <row r="2" customFormat="false" ht="15" hidden="false" customHeight="false" outlineLevel="0" collapsed="false">
      <c r="G2" s="0" t="n">
        <f aca="false">Inputs!$B$4/(1-Inputs!$B$10)-Inputs!$B$4</f>
        <v>6666666.66666667</v>
      </c>
    </row>
    <row r="3" customFormat="false" ht="15" hidden="false" customHeight="false" outlineLevel="0" collapsed="false">
      <c r="A3" s="10" t="s">
        <v>18</v>
      </c>
      <c r="B3" s="10" t="s">
        <v>19</v>
      </c>
      <c r="C3" s="10" t="s">
        <v>20</v>
      </c>
      <c r="D3" s="10" t="s">
        <v>21</v>
      </c>
      <c r="G3" s="0" t="n">
        <f aca="false">Inputs!$B$4+G2</f>
        <v>16666666.6666667</v>
      </c>
    </row>
    <row r="4" customFormat="false" ht="15" hidden="false" customHeight="false" outlineLevel="0" collapsed="false">
      <c r="A4" s="11" t="s">
        <v>22</v>
      </c>
      <c r="B4" s="12" t="n">
        <f aca="false">Inputs!$B$4</f>
        <v>10000000</v>
      </c>
      <c r="C4" s="13" t="n">
        <f aca="false">B4/$B$8</f>
        <v>0.408</v>
      </c>
      <c r="D4" s="14" t="n">
        <f aca="false">C4*(Inputs!$B$6+Inputs!$B$5)</f>
        <v>4080000</v>
      </c>
      <c r="G4" s="0" t="n">
        <f aca="false">Inputs!$B$5/(Inputs!$B$6+Inputs!$B$5)</f>
        <v>0.2</v>
      </c>
    </row>
    <row r="5" customFormat="false" ht="15" hidden="false" customHeight="false" outlineLevel="0" collapsed="false">
      <c r="A5" s="11" t="s">
        <v>28</v>
      </c>
      <c r="B5" s="12" t="n">
        <f aca="false">G2</f>
        <v>6666666.66666667</v>
      </c>
      <c r="C5" s="13" t="n">
        <f aca="false">B5/$B$8</f>
        <v>0.272</v>
      </c>
      <c r="D5" s="14" t="n">
        <f aca="false">C5*(Inputs!$B$6+Inputs!$B$5)</f>
        <v>2720000</v>
      </c>
      <c r="G5" s="0" t="n">
        <f aca="false">G3/(1-G4-Inputs!$B$7)</f>
        <v>24509803.9215686</v>
      </c>
    </row>
    <row r="6" customFormat="false" ht="15" hidden="false" customHeight="false" outlineLevel="0" collapsed="false">
      <c r="A6" s="11" t="s">
        <v>23</v>
      </c>
      <c r="B6" s="12" t="n">
        <f aca="false">G6</f>
        <v>2941176.47058824</v>
      </c>
      <c r="C6" s="13" t="n">
        <f aca="false">B6/$B$8</f>
        <v>0.12</v>
      </c>
      <c r="D6" s="14" t="n">
        <f aca="false">C6*(Inputs!$B$6+Inputs!$B$5)</f>
        <v>1200000</v>
      </c>
      <c r="G6" s="0" t="n">
        <f aca="false">G5*Inputs!$B$7</f>
        <v>2941176.47058824</v>
      </c>
    </row>
    <row r="7" customFormat="false" ht="15" hidden="false" customHeight="false" outlineLevel="0" collapsed="false">
      <c r="A7" s="11" t="s">
        <v>24</v>
      </c>
      <c r="B7" s="12" t="n">
        <f aca="false">G7</f>
        <v>4901960.78431373</v>
      </c>
      <c r="C7" s="13" t="n">
        <f aca="false">B7/$B$8</f>
        <v>0.2</v>
      </c>
      <c r="D7" s="14" t="n">
        <f aca="false">C7*(Inputs!$B$6+Inputs!$B$5)</f>
        <v>2000000</v>
      </c>
      <c r="G7" s="0" t="n">
        <f aca="false">G5*G4</f>
        <v>4901960.78431373</v>
      </c>
    </row>
    <row r="8" customFormat="false" ht="15" hidden="false" customHeight="false" outlineLevel="0" collapsed="false">
      <c r="A8" s="15" t="s">
        <v>25</v>
      </c>
      <c r="B8" s="16" t="n">
        <f aca="false">SUM(B4:B7)</f>
        <v>24509803.9215686</v>
      </c>
      <c r="C8" s="17" t="n">
        <f aca="false">SUM(C4:C7)</f>
        <v>1</v>
      </c>
      <c r="D8" s="18" t="n">
        <f aca="false">Inputs!$B$6+Inputs!$B$5</f>
        <v>10000000</v>
      </c>
    </row>
    <row r="10" customFormat="false" ht="15" hidden="false" customHeight="false" outlineLevel="0" collapsed="false">
      <c r="A10" s="5" t="s">
        <v>26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6"/>
    <col collapsed="false" customWidth="true" hidden="false" outlineLevel="0" max="5" min="2" style="0" width="14"/>
  </cols>
  <sheetData>
    <row r="1" customFormat="false" ht="16.15" hidden="false" customHeight="false" outlineLevel="0" collapsed="false">
      <c r="A1" s="8" t="s">
        <v>31</v>
      </c>
    </row>
    <row r="3" customFormat="false" ht="15" hidden="false" customHeight="false" outlineLevel="0" collapsed="false">
      <c r="A3" s="10" t="s">
        <v>32</v>
      </c>
      <c r="B3" s="10" t="s">
        <v>33</v>
      </c>
      <c r="C3" s="10" t="s">
        <v>34</v>
      </c>
      <c r="D3" s="10" t="s">
        <v>35</v>
      </c>
      <c r="E3" s="10" t="s">
        <v>36</v>
      </c>
    </row>
    <row r="4" customFormat="false" ht="15" hidden="false" customHeight="false" outlineLevel="0" collapsed="false">
      <c r="A4" s="11" t="s">
        <v>37</v>
      </c>
      <c r="B4" s="13" t="n">
        <f aca="false">'A - Solo'!C4</f>
        <v>0.68</v>
      </c>
      <c r="C4" s="13" t="n">
        <v>0</v>
      </c>
      <c r="D4" s="13" t="n">
        <f aca="false">'A - Solo'!C5</f>
        <v>0.12</v>
      </c>
      <c r="E4" s="13" t="n">
        <f aca="false">'A - Solo'!C6</f>
        <v>0.2</v>
      </c>
    </row>
    <row r="5" customFormat="false" ht="15" hidden="false" customHeight="false" outlineLevel="0" collapsed="false">
      <c r="A5" s="11" t="s">
        <v>38</v>
      </c>
      <c r="B5" s="13" t="n">
        <f aca="false">'B - CoF 20%'!C4</f>
        <v>0.544</v>
      </c>
      <c r="C5" s="13" t="n">
        <f aca="false">'B - CoF 20%'!C5</f>
        <v>0.136</v>
      </c>
      <c r="D5" s="13" t="n">
        <f aca="false">'B - CoF 20%'!C6</f>
        <v>0.12</v>
      </c>
      <c r="E5" s="13" t="n">
        <f aca="false">'B - CoF 20%'!C7</f>
        <v>0.2</v>
      </c>
    </row>
    <row r="6" customFormat="false" ht="15" hidden="false" customHeight="false" outlineLevel="0" collapsed="false">
      <c r="A6" s="11" t="s">
        <v>39</v>
      </c>
      <c r="B6" s="13" t="n">
        <f aca="false">'C - CoF 30%'!C4</f>
        <v>0.476</v>
      </c>
      <c r="C6" s="13" t="n">
        <f aca="false">'C - CoF 30%'!C5</f>
        <v>0.204</v>
      </c>
      <c r="D6" s="13" t="n">
        <f aca="false">'C - CoF 30%'!C6</f>
        <v>0.12</v>
      </c>
      <c r="E6" s="13" t="n">
        <f aca="false">'C - CoF 30%'!C7</f>
        <v>0.2</v>
      </c>
    </row>
    <row r="7" customFormat="false" ht="15" hidden="false" customHeight="false" outlineLevel="0" collapsed="false">
      <c r="A7" s="11" t="s">
        <v>40</v>
      </c>
      <c r="B7" s="13" t="n">
        <f aca="false">'D - CoF 40%'!C4</f>
        <v>0.408</v>
      </c>
      <c r="C7" s="13" t="n">
        <f aca="false">'D - CoF 40%'!C5</f>
        <v>0.272</v>
      </c>
      <c r="D7" s="13" t="n">
        <f aca="false">'D - CoF 40%'!C6</f>
        <v>0.12</v>
      </c>
      <c r="E7" s="13" t="n">
        <f aca="false">'D - CoF 40%'!C7</f>
        <v>0.2</v>
      </c>
    </row>
    <row r="9" customFormat="false" ht="15" hidden="false" customHeight="false" outlineLevel="0" collapsed="false">
      <c r="A9" s="19" t="s">
        <v>41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CDC9293DBB0D4190A49C07FE5C5C42" ma:contentTypeVersion="10" ma:contentTypeDescription="Create a new document." ma:contentTypeScope="" ma:versionID="ee3347f9e17981830c50ed8ff15275ab">
  <xsd:schema xmlns:xsd="http://www.w3.org/2001/XMLSchema" xmlns:xs="http://www.w3.org/2001/XMLSchema" xmlns:p="http://schemas.microsoft.com/office/2006/metadata/properties" xmlns:ns2="76935354-188e-47b9-bde5-cf8fba0c8be5" targetNamespace="http://schemas.microsoft.com/office/2006/metadata/properties" ma:root="true" ma:fieldsID="b913bbdfa129bc70be1f2aed6f7204eb" ns2:_="">
    <xsd:import namespace="76935354-188e-47b9-bde5-cf8fba0c8b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935354-188e-47b9-bde5-cf8fba0c8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d454207-aa0b-49b1-9516-5a42b324ee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935354-188e-47b9-bde5-cf8fba0c8b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5E5B0B-6992-4D3F-B9E2-AF2BB9D1774E}"/>
</file>

<file path=customXml/itemProps2.xml><?xml version="1.0" encoding="utf-8"?>
<ds:datastoreItem xmlns:ds="http://schemas.openxmlformats.org/officeDocument/2006/customXml" ds:itemID="{7F01A719-8EAA-463C-AB0F-1ED25E07A3A0}"/>
</file>

<file path=customXml/itemProps3.xml><?xml version="1.0" encoding="utf-8"?>
<ds:datastoreItem xmlns:ds="http://schemas.openxmlformats.org/officeDocument/2006/customXml" ds:itemID="{782E679F-C0CA-4798-9E5F-7B00F408AC5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LibreOffice/26.2.4.2$Linux_AARCH64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/>
  <cp:revision>0</cp:revision>
  <dcterms:created xsi:type="dcterms:W3CDTF">2026-06-12T08:00:00Z</dcterms:created>
  <dcterms:modified xsi:type="dcterms:W3CDTF">2026-06-12T08:00:00Z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0x01010072CDC9293DBB0D4190A49C07FE5C5C42</vt:lpwstr>
  </property>
</Properties>
</file>